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reaSostenibilitat\Projectes\Publics\H2020\H2020_ZERO BRINE_CIRC01-2016a\Execució\Area_tecnica\WP4\Datasets\"/>
    </mc:Choice>
  </mc:AlternateContent>
  <xr:revisionPtr revIDLastSave="0" documentId="13_ncr:1_{02B98A64-EDAF-4229-9882-A67AD487A4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vaporation" sheetId="1" r:id="rId1"/>
    <sheet name="EFC" sheetId="2" r:id="rId2"/>
    <sheet name="Compariso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1" l="1"/>
  <c r="N10" i="1"/>
  <c r="N4" i="1"/>
  <c r="N5" i="1"/>
  <c r="N6" i="1"/>
  <c r="N7" i="1"/>
  <c r="N8" i="1"/>
  <c r="N3" i="1"/>
  <c r="G3" i="1"/>
  <c r="H3" i="1"/>
  <c r="R23" i="1"/>
  <c r="I10" i="1"/>
  <c r="J10" i="1"/>
  <c r="G38" i="1"/>
  <c r="G39" i="1"/>
  <c r="G40" i="1"/>
  <c r="G41" i="1"/>
  <c r="G42" i="1"/>
  <c r="J3" i="1"/>
  <c r="H17" i="1"/>
  <c r="I28" i="1"/>
  <c r="I29" i="1"/>
  <c r="I30" i="1"/>
  <c r="I31" i="1"/>
  <c r="I32" i="1"/>
  <c r="I27" i="1"/>
  <c r="F28" i="1"/>
  <c r="F29" i="1"/>
  <c r="F30" i="1"/>
  <c r="F31" i="1"/>
  <c r="F32" i="1"/>
  <c r="F27" i="1"/>
  <c r="H28" i="1"/>
  <c r="H29" i="1"/>
  <c r="H30" i="1"/>
  <c r="H31" i="1"/>
  <c r="H32" i="1"/>
  <c r="H27" i="1"/>
  <c r="E28" i="1"/>
  <c r="E29" i="1"/>
  <c r="E30" i="1"/>
  <c r="E31" i="1"/>
  <c r="E32" i="1"/>
  <c r="E27" i="1"/>
  <c r="G28" i="1"/>
  <c r="G29" i="1"/>
  <c r="G30" i="1"/>
  <c r="G31" i="1"/>
  <c r="G32" i="1"/>
  <c r="D28" i="1"/>
  <c r="D29" i="1"/>
  <c r="D30" i="1"/>
  <c r="D31" i="1"/>
  <c r="D32" i="1"/>
  <c r="G27" i="1"/>
  <c r="D27" i="1"/>
  <c r="F10" i="1"/>
  <c r="F3" i="1" l="1"/>
  <c r="I3" i="1"/>
  <c r="F4" i="1"/>
  <c r="H4" i="1" s="1"/>
  <c r="G4" i="1"/>
  <c r="I4" i="1" s="1"/>
  <c r="F5" i="1"/>
  <c r="H5" i="1" s="1"/>
  <c r="G5" i="1"/>
  <c r="I5" i="1" s="1"/>
  <c r="F6" i="1"/>
  <c r="H6" i="1" s="1"/>
  <c r="G6" i="1"/>
  <c r="I6" i="1" s="1"/>
  <c r="F7" i="1"/>
  <c r="G7" i="1"/>
  <c r="I7" i="1" s="1"/>
  <c r="H7" i="1"/>
  <c r="F8" i="1"/>
  <c r="H8" i="1" s="1"/>
  <c r="G8" i="1"/>
  <c r="I8" i="1" s="1"/>
  <c r="G22" i="1"/>
  <c r="I22" i="1" s="1"/>
  <c r="F22" i="1"/>
  <c r="H22" i="1" s="1"/>
  <c r="G21" i="1"/>
  <c r="I21" i="1" s="1"/>
  <c r="F21" i="1"/>
  <c r="H21" i="1" s="1"/>
  <c r="G20" i="1"/>
  <c r="I20" i="1" s="1"/>
  <c r="F20" i="1"/>
  <c r="H20" i="1" s="1"/>
  <c r="G19" i="1"/>
  <c r="I19" i="1" s="1"/>
  <c r="F19" i="1"/>
  <c r="H19" i="1" s="1"/>
  <c r="G18" i="1"/>
  <c r="I18" i="1" s="1"/>
  <c r="F18" i="1"/>
  <c r="H18" i="1" s="1"/>
  <c r="G17" i="1"/>
  <c r="I17" i="1" s="1"/>
  <c r="F17" i="1"/>
  <c r="G15" i="1"/>
  <c r="I15" i="1" s="1"/>
  <c r="F15" i="1"/>
  <c r="H15" i="1" s="1"/>
  <c r="G14" i="1"/>
  <c r="I14" i="1"/>
  <c r="F14" i="1"/>
  <c r="H14" i="1" s="1"/>
  <c r="G13" i="1"/>
  <c r="I13" i="1" s="1"/>
  <c r="F13" i="1"/>
  <c r="H13" i="1" s="1"/>
  <c r="G12" i="1"/>
  <c r="I12" i="1" s="1"/>
  <c r="F12" i="1"/>
  <c r="H12" i="1"/>
  <c r="G11" i="1"/>
  <c r="I11" i="1" s="1"/>
  <c r="F11" i="1"/>
  <c r="H11" i="1" s="1"/>
  <c r="G10" i="1"/>
  <c r="H10" i="1"/>
  <c r="J21" i="1" l="1"/>
  <c r="J11" i="1"/>
  <c r="L11" i="1" s="1"/>
  <c r="J19" i="1"/>
  <c r="J22" i="1"/>
  <c r="J13" i="1"/>
  <c r="L13" i="1" s="1"/>
  <c r="J20" i="1"/>
  <c r="J6" i="1"/>
  <c r="L6" i="1" s="1"/>
  <c r="J12" i="1"/>
  <c r="L12" i="1" s="1"/>
  <c r="J14" i="1"/>
  <c r="L14" i="1" s="1"/>
  <c r="J7" i="1"/>
  <c r="L7" i="1" s="1"/>
  <c r="L3" i="1"/>
  <c r="L10" i="1"/>
  <c r="J8" i="1"/>
  <c r="L8" i="1" s="1"/>
  <c r="J5" i="1"/>
  <c r="L5" i="1" s="1"/>
  <c r="J17" i="1"/>
  <c r="J18" i="1"/>
  <c r="J15" i="1"/>
  <c r="L15" i="1" s="1"/>
  <c r="J4" i="1"/>
  <c r="L4" i="1" s="1"/>
</calcChain>
</file>

<file path=xl/sharedStrings.xml><?xml version="1.0" encoding="utf-8"?>
<sst xmlns="http://schemas.openxmlformats.org/spreadsheetml/2006/main" count="148" uniqueCount="64">
  <si>
    <t>&lt; 5</t>
  </si>
  <si>
    <t>&lt;2,5</t>
  </si>
  <si>
    <t>Feed  mg/l</t>
  </si>
  <si>
    <t>Condenstate    (mg/l)</t>
  </si>
  <si>
    <t>Na</t>
  </si>
  <si>
    <t>SO4</t>
  </si>
  <si>
    <t>Cl</t>
  </si>
  <si>
    <t>1st experiment</t>
  </si>
  <si>
    <t>2nd experiment</t>
  </si>
  <si>
    <t>3d experiment</t>
  </si>
  <si>
    <t>Experiment</t>
  </si>
  <si>
    <t>1st</t>
  </si>
  <si>
    <t>2nd</t>
  </si>
  <si>
    <t>3d</t>
  </si>
  <si>
    <t>4th</t>
  </si>
  <si>
    <t>5th</t>
  </si>
  <si>
    <t xml:space="preserve">6th </t>
  </si>
  <si>
    <t>4th experiment</t>
  </si>
  <si>
    <t>5th experiment</t>
  </si>
  <si>
    <t>6th experiment</t>
  </si>
  <si>
    <t>Feed (mg)</t>
  </si>
  <si>
    <t>190.39</t>
  </si>
  <si>
    <t>185.7</t>
  </si>
  <si>
    <t>192.65</t>
  </si>
  <si>
    <t>194.5</t>
  </si>
  <si>
    <t>188.23</t>
  </si>
  <si>
    <t>191.5</t>
  </si>
  <si>
    <t>Energy consumption (KWh)</t>
  </si>
  <si>
    <t>Feed NaCl, kg</t>
  </si>
  <si>
    <t xml:space="preserve">Remained Saturated Solution (mg/l) </t>
  </si>
  <si>
    <t xml:space="preserve">Remained Saturated Solution (mg) </t>
  </si>
  <si>
    <t xml:space="preserve">NaCl  at Remained Saturated Solution (kg) </t>
  </si>
  <si>
    <t>NaCl precipitate, kg</t>
  </si>
  <si>
    <r>
      <t>Na</t>
    </r>
    <r>
      <rPr>
        <vertAlign val="subscript"/>
        <sz val="11"/>
        <color indexed="8"/>
        <rFont val="Calibri"/>
        <family val="2"/>
        <charset val="161"/>
      </rPr>
      <t>2</t>
    </r>
    <r>
      <rPr>
        <sz val="11"/>
        <color theme="1"/>
        <rFont val="Calibri"/>
        <family val="2"/>
        <charset val="161"/>
        <scheme val="minor"/>
      </rPr>
      <t>SO</t>
    </r>
    <r>
      <rPr>
        <vertAlign val="subscript"/>
        <sz val="11"/>
        <color indexed="8"/>
        <rFont val="Calibri"/>
        <family val="2"/>
        <charset val="161"/>
      </rPr>
      <t>4</t>
    </r>
    <r>
      <rPr>
        <sz val="11"/>
        <color theme="1"/>
        <rFont val="Calibri"/>
        <family val="2"/>
        <charset val="161"/>
        <scheme val="minor"/>
      </rPr>
      <t xml:space="preserve"> * 10 H2O kg</t>
    </r>
  </si>
  <si>
    <r>
      <t>Feed Na</t>
    </r>
    <r>
      <rPr>
        <vertAlign val="subscript"/>
        <sz val="11"/>
        <color indexed="8"/>
        <rFont val="Calibri"/>
        <family val="2"/>
        <charset val="161"/>
      </rPr>
      <t>2</t>
    </r>
    <r>
      <rPr>
        <sz val="11"/>
        <color theme="1"/>
        <rFont val="Calibri"/>
        <family val="2"/>
        <charset val="161"/>
        <scheme val="minor"/>
      </rPr>
      <t>SO</t>
    </r>
    <r>
      <rPr>
        <vertAlign val="subscript"/>
        <sz val="11"/>
        <color indexed="8"/>
        <rFont val="Calibri"/>
        <family val="2"/>
        <charset val="161"/>
      </rPr>
      <t>4</t>
    </r>
    <r>
      <rPr>
        <sz val="11"/>
        <color theme="1"/>
        <rFont val="Calibri"/>
        <family val="2"/>
        <charset val="161"/>
        <scheme val="minor"/>
      </rPr>
      <t xml:space="preserve"> (kg)</t>
    </r>
  </si>
  <si>
    <r>
      <t xml:space="preserve">   Na</t>
    </r>
    <r>
      <rPr>
        <vertAlign val="subscript"/>
        <sz val="11"/>
        <color indexed="8"/>
        <rFont val="Calibri"/>
        <family val="2"/>
        <charset val="161"/>
      </rPr>
      <t>2</t>
    </r>
    <r>
      <rPr>
        <sz val="11"/>
        <color theme="1"/>
        <rFont val="Calibri"/>
        <family val="2"/>
        <charset val="161"/>
        <scheme val="minor"/>
      </rPr>
      <t>SO</t>
    </r>
    <r>
      <rPr>
        <vertAlign val="subscript"/>
        <sz val="11"/>
        <color indexed="8"/>
        <rFont val="Calibri"/>
        <family val="2"/>
        <charset val="161"/>
      </rPr>
      <t>4</t>
    </r>
    <r>
      <rPr>
        <sz val="11"/>
        <color theme="1"/>
        <rFont val="Calibri"/>
        <family val="2"/>
        <charset val="161"/>
        <scheme val="minor"/>
      </rPr>
      <t xml:space="preserve"> at Remained Saturated Solution (kg) </t>
    </r>
  </si>
  <si>
    <r>
      <t>Na</t>
    </r>
    <r>
      <rPr>
        <vertAlign val="subscript"/>
        <sz val="11"/>
        <color indexed="8"/>
        <rFont val="Calibri"/>
        <family val="2"/>
        <charset val="161"/>
      </rPr>
      <t>2</t>
    </r>
    <r>
      <rPr>
        <sz val="11"/>
        <color theme="1"/>
        <rFont val="Calibri"/>
        <family val="2"/>
        <charset val="161"/>
        <scheme val="minor"/>
      </rPr>
      <t>SO</t>
    </r>
    <r>
      <rPr>
        <vertAlign val="subscript"/>
        <sz val="11"/>
        <color indexed="8"/>
        <rFont val="Calibri"/>
        <family val="2"/>
        <charset val="161"/>
      </rPr>
      <t>4</t>
    </r>
    <r>
      <rPr>
        <sz val="11"/>
        <color theme="1"/>
        <rFont val="Calibri"/>
        <family val="2"/>
        <charset val="161"/>
        <scheme val="minor"/>
      </rPr>
      <t xml:space="preserve"> precipitate (kg) </t>
    </r>
  </si>
  <si>
    <r>
      <t>Na</t>
    </r>
    <r>
      <rPr>
        <vertAlign val="subscript"/>
        <sz val="11"/>
        <color indexed="8"/>
        <rFont val="Calibri"/>
        <family val="2"/>
        <charset val="161"/>
      </rPr>
      <t>2</t>
    </r>
    <r>
      <rPr>
        <sz val="11"/>
        <color theme="1"/>
        <rFont val="Calibri"/>
        <family val="2"/>
        <charset val="161"/>
        <scheme val="minor"/>
      </rPr>
      <t>SO</t>
    </r>
    <r>
      <rPr>
        <vertAlign val="subscript"/>
        <sz val="11"/>
        <color indexed="8"/>
        <rFont val="Calibri"/>
        <family val="2"/>
        <charset val="161"/>
      </rPr>
      <t>4</t>
    </r>
    <r>
      <rPr>
        <sz val="11"/>
        <color theme="1"/>
        <rFont val="Calibri"/>
        <family val="2"/>
        <charset val="161"/>
        <scheme val="minor"/>
      </rPr>
      <t xml:space="preserve"> recovery</t>
    </r>
  </si>
  <si>
    <t>165 L</t>
  </si>
  <si>
    <t>200 L</t>
  </si>
  <si>
    <t>20 L</t>
  </si>
  <si>
    <t>Na (mg/L)</t>
  </si>
  <si>
    <t>SO4 (mg/L)</t>
  </si>
  <si>
    <t>Cl (mg/L)</t>
  </si>
  <si>
    <t>Feed</t>
  </si>
  <si>
    <t>Remained saturated solution</t>
  </si>
  <si>
    <t>Condensate</t>
  </si>
  <si>
    <t>&lt;0,01</t>
  </si>
  <si>
    <t>Feed -Na2SO4 (kg)</t>
  </si>
  <si>
    <t xml:space="preserve"> Temperature profile for a 5.8wt% Na2SO4–H2O system cooled from ambient to eutectic temperature.</t>
  </si>
  <si>
    <t>Temperature profile for a Nanofiltration filtrate solution cooled from ambient to eutectic temperature.</t>
  </si>
  <si>
    <t>Evaporation</t>
  </si>
  <si>
    <t>EFC</t>
  </si>
  <si>
    <t>Recovery (%)</t>
  </si>
  <si>
    <t>69% to 78%</t>
  </si>
  <si>
    <t>Purity (%)</t>
  </si>
  <si>
    <t>&gt;98%</t>
  </si>
  <si>
    <t>&gt;99.9%</t>
  </si>
  <si>
    <t>Water</t>
  </si>
  <si>
    <t>Distilled water</t>
  </si>
  <si>
    <t>Energy Consumption *</t>
  </si>
  <si>
    <t>200-300</t>
  </si>
  <si>
    <r>
      <t>Na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SO</t>
    </r>
    <r>
      <rPr>
        <b/>
        <vertAlign val="subscript"/>
        <sz val="10"/>
        <rFont val="Calibri"/>
        <family val="2"/>
        <scheme val="minor"/>
      </rPr>
      <t>4</t>
    </r>
    <r>
      <rPr>
        <b/>
        <sz val="10"/>
        <rFont val="Calibri"/>
        <family val="2"/>
        <scheme val="minor"/>
      </rPr>
      <t>·10H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 xml:space="preserve">O </t>
    </r>
  </si>
  <si>
    <r>
      <t>KWh/m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concentrate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</si>
</sst>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  <font>
      <sz val="8"/>
      <name val="Calibri"/>
      <family val="2"/>
      <charset val="161"/>
    </font>
    <font>
      <vertAlign val="subscript"/>
      <sz val="11"/>
      <color indexed="8"/>
      <name val="Calibri"/>
      <family val="2"/>
      <charset val="161"/>
    </font>
    <font>
      <b/>
      <sz val="9"/>
      <color rgb="FF5B9BD5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0CFE0"/>
        <bgColor indexed="64"/>
      </patternFill>
    </fill>
    <fill>
      <patternFill patternType="solid">
        <fgColor rgb="FFE8F5F8"/>
        <bgColor indexed="64"/>
      </patternFill>
    </fill>
  </fills>
  <borders count="9">
    <border>
      <left/>
      <right/>
      <top/>
      <bottom/>
      <diagonal/>
    </border>
    <border>
      <left style="medium">
        <color rgb="FF90CFE0"/>
      </left>
      <right/>
      <top style="medium">
        <color rgb="FF90CFE0"/>
      </top>
      <bottom style="medium">
        <color rgb="FF90CFE0"/>
      </bottom>
      <diagonal/>
    </border>
    <border>
      <left/>
      <right/>
      <top style="medium">
        <color rgb="FF90CFE0"/>
      </top>
      <bottom style="medium">
        <color rgb="FF90CFE0"/>
      </bottom>
      <diagonal/>
    </border>
    <border>
      <left/>
      <right style="medium">
        <color rgb="FF90CFE0"/>
      </right>
      <top style="medium">
        <color rgb="FF90CFE0"/>
      </top>
      <bottom style="medium">
        <color rgb="FF90CFE0"/>
      </bottom>
      <diagonal/>
    </border>
    <border>
      <left style="medium">
        <color rgb="FFBCE2EC"/>
      </left>
      <right/>
      <top style="medium">
        <color rgb="FF90CFE0"/>
      </top>
      <bottom/>
      <diagonal/>
    </border>
    <border>
      <left/>
      <right/>
      <top/>
      <bottom style="medium">
        <color rgb="FFBCE2EC"/>
      </bottom>
      <diagonal/>
    </border>
    <border>
      <left/>
      <right style="medium">
        <color rgb="FFBCE2EC"/>
      </right>
      <top/>
      <bottom style="medium">
        <color rgb="FFBCE2EC"/>
      </bottom>
      <diagonal/>
    </border>
    <border>
      <left style="medium">
        <color rgb="FFBCE2EC"/>
      </left>
      <right/>
      <top/>
      <bottom style="medium">
        <color rgb="FFBCE2EC"/>
      </bottom>
      <diagonal/>
    </border>
    <border>
      <left style="medium">
        <color rgb="FFBCE2EC"/>
      </left>
      <right/>
      <top style="medium">
        <color rgb="FFBCE2EC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9" fontId="0" fillId="0" borderId="0" xfId="1" applyFont="1" applyFill="1"/>
    <xf numFmtId="165" fontId="0" fillId="0" borderId="0" xfId="0" applyNumberFormat="1" applyFill="1"/>
    <xf numFmtId="2" fontId="0" fillId="0" borderId="0" xfId="0" applyNumberFormat="1" applyFill="1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9" fontId="0" fillId="0" borderId="0" xfId="1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3" borderId="1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7" fillId="4" borderId="4" xfId="0" applyFont="1" applyFill="1" applyBorder="1" applyAlignment="1">
      <alignment horizontal="justify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9" fillId="4" borderId="5" xfId="0" applyFont="1" applyFill="1" applyBorder="1" applyAlignment="1">
      <alignment horizontal="center" vertical="center" wrapText="1"/>
    </xf>
    <xf numFmtId="10" fontId="9" fillId="4" borderId="6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justify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justify" vertical="center" wrapText="1"/>
    </xf>
  </cellXfs>
  <cellStyles count="2">
    <cellStyle name="Normal" xfId="0" builtinId="0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7</xdr:col>
      <xdr:colOff>581025</xdr:colOff>
      <xdr:row>20</xdr:row>
      <xdr:rowOff>123825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0C3AE90A-1221-4A19-91DF-44A077332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2500"/>
          <a:ext cx="3629025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9</xdr:col>
      <xdr:colOff>31750</xdr:colOff>
      <xdr:row>42</xdr:row>
      <xdr:rowOff>22860</xdr:rowOff>
    </xdr:to>
    <xdr:pic>
      <xdr:nvPicPr>
        <xdr:cNvPr id="3" name="Picture 27">
          <a:extLst>
            <a:ext uri="{FF2B5EF4-FFF2-40B4-BE49-F238E27FC236}">
              <a16:creationId xmlns:a16="http://schemas.microsoft.com/office/drawing/2014/main" id="{DE5613EB-7CA1-4B98-9697-CE467FB344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43500"/>
          <a:ext cx="3689350" cy="2880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tabSelected="1" topLeftCell="A37" workbookViewId="0">
      <selection activeCell="N23" sqref="N23"/>
    </sheetView>
  </sheetViews>
  <sheetFormatPr defaultRowHeight="15" x14ac:dyDescent="0.25"/>
  <cols>
    <col min="2" max="2" width="13.42578125" customWidth="1"/>
    <col min="3" max="3" width="12.42578125" customWidth="1"/>
    <col min="4" max="4" width="12.7109375" customWidth="1"/>
    <col min="5" max="5" width="12.5703125" customWidth="1"/>
    <col min="6" max="6" width="13.42578125" customWidth="1"/>
    <col min="7" max="7" width="12" customWidth="1"/>
    <col min="8" max="8" width="12.85546875" customWidth="1"/>
    <col min="9" max="9" width="14.7109375" customWidth="1"/>
    <col min="10" max="10" width="14.28515625" customWidth="1"/>
    <col min="11" max="11" width="11.5703125" bestFit="1" customWidth="1"/>
    <col min="12" max="12" width="15.28515625" bestFit="1" customWidth="1"/>
    <col min="14" max="14" width="13.7109375" bestFit="1" customWidth="1"/>
    <col min="15" max="15" width="11.5703125" customWidth="1"/>
    <col min="16" max="16" width="13.28515625" bestFit="1" customWidth="1"/>
    <col min="17" max="17" width="8.28515625" bestFit="1" customWidth="1"/>
  </cols>
  <sheetData>
    <row r="1" spans="1:17" ht="63" x14ac:dyDescent="0.25">
      <c r="A1" s="5"/>
      <c r="B1" s="5" t="s">
        <v>10</v>
      </c>
      <c r="C1" s="6" t="s">
        <v>2</v>
      </c>
      <c r="D1" s="4" t="s">
        <v>29</v>
      </c>
      <c r="E1" s="4" t="s">
        <v>3</v>
      </c>
      <c r="F1" s="6" t="s">
        <v>20</v>
      </c>
      <c r="G1" s="4" t="s">
        <v>30</v>
      </c>
      <c r="H1" s="7" t="s">
        <v>34</v>
      </c>
      <c r="I1" s="4" t="s">
        <v>35</v>
      </c>
      <c r="J1" s="4" t="s">
        <v>36</v>
      </c>
      <c r="K1" s="4" t="s">
        <v>33</v>
      </c>
      <c r="L1" s="6" t="s">
        <v>37</v>
      </c>
      <c r="M1" s="8"/>
      <c r="O1" s="2"/>
    </row>
    <row r="2" spans="1:17" x14ac:dyDescent="0.25">
      <c r="A2" s="1"/>
      <c r="B2" s="5"/>
      <c r="C2" s="5"/>
      <c r="D2" s="5"/>
      <c r="E2" s="5" t="s">
        <v>38</v>
      </c>
      <c r="F2" s="5" t="s">
        <v>39</v>
      </c>
      <c r="G2" s="5" t="s">
        <v>40</v>
      </c>
      <c r="H2" s="5"/>
      <c r="I2" s="5"/>
      <c r="J2" s="5"/>
      <c r="K2" s="5"/>
      <c r="L2" s="5"/>
      <c r="M2" s="5"/>
      <c r="O2" s="3"/>
    </row>
    <row r="3" spans="1:17" x14ac:dyDescent="0.25">
      <c r="A3" s="21" t="s">
        <v>4</v>
      </c>
      <c r="B3" s="6" t="s">
        <v>11</v>
      </c>
      <c r="C3" s="5">
        <v>20257.38</v>
      </c>
      <c r="D3" s="5">
        <v>45395</v>
      </c>
      <c r="E3" s="8">
        <v>9.9000000000000008E-3</v>
      </c>
      <c r="F3" s="5">
        <f>C3*200</f>
        <v>4051476</v>
      </c>
      <c r="G3" s="5">
        <f>D3*20</f>
        <v>907900</v>
      </c>
      <c r="H3" s="12">
        <f>F3/1000000 *142/46</f>
        <v>12.506730260869567</v>
      </c>
      <c r="I3" s="12">
        <f t="shared" ref="I3:I8" si="0">G3/ 1000000 *142/46</f>
        <v>2.802647826086957</v>
      </c>
      <c r="J3" s="12">
        <f>H3-I3</f>
        <v>9.7040824347826096</v>
      </c>
      <c r="K3" s="9">
        <v>21.668019683144731</v>
      </c>
      <c r="L3" s="10">
        <f>J3/H3</f>
        <v>0.77590882927604654</v>
      </c>
      <c r="M3" s="5"/>
      <c r="N3">
        <f>C3/23</f>
        <v>880.75565217391306</v>
      </c>
      <c r="O3" s="3"/>
      <c r="Q3" s="5"/>
    </row>
    <row r="4" spans="1:17" x14ac:dyDescent="0.25">
      <c r="A4" s="21"/>
      <c r="B4" s="6" t="s">
        <v>12</v>
      </c>
      <c r="C4" s="5">
        <v>20471.22</v>
      </c>
      <c r="D4" s="5">
        <v>46147</v>
      </c>
      <c r="E4" s="8">
        <v>7.4999999999999997E-3</v>
      </c>
      <c r="F4" s="5">
        <f t="shared" ref="F4:F22" si="1">C4*200</f>
        <v>4094244</v>
      </c>
      <c r="G4" s="5">
        <f t="shared" ref="G4:G22" si="2">D4*20</f>
        <v>922940</v>
      </c>
      <c r="H4" s="12">
        <f t="shared" ref="H4:H8" si="3">F4/1000000 *142/46</f>
        <v>12.638753217391304</v>
      </c>
      <c r="I4" s="12">
        <f t="shared" si="0"/>
        <v>2.8490756521739131</v>
      </c>
      <c r="J4" s="12">
        <f t="shared" ref="J4:J8" si="4">H4-I4</f>
        <v>9.7896775652173922</v>
      </c>
      <c r="K4" s="9">
        <v>21.859143056581303</v>
      </c>
      <c r="L4" s="10">
        <f t="shared" ref="L4:L8" si="5">J4/H4</f>
        <v>0.77457620991811926</v>
      </c>
      <c r="M4" s="5"/>
      <c r="N4">
        <f t="shared" ref="N4:N8" si="6">C4/23</f>
        <v>890.05304347826097</v>
      </c>
      <c r="O4" s="3"/>
      <c r="Q4" s="5"/>
    </row>
    <row r="5" spans="1:17" x14ac:dyDescent="0.25">
      <c r="A5" s="21"/>
      <c r="B5" s="6" t="s">
        <v>13</v>
      </c>
      <c r="C5" s="5">
        <v>20102.244999999999</v>
      </c>
      <c r="D5" s="5">
        <v>61533.999999999993</v>
      </c>
      <c r="E5" s="8">
        <v>8.2000000000000007E-3</v>
      </c>
      <c r="F5" s="5">
        <f t="shared" si="1"/>
        <v>4020449</v>
      </c>
      <c r="G5" s="5">
        <f t="shared" si="2"/>
        <v>1230679.9999999998</v>
      </c>
      <c r="H5" s="12">
        <f t="shared" si="3"/>
        <v>12.410951260869567</v>
      </c>
      <c r="I5" s="12">
        <f t="shared" si="0"/>
        <v>3.7990556521739127</v>
      </c>
      <c r="J5" s="12">
        <f t="shared" si="4"/>
        <v>8.6118956086956544</v>
      </c>
      <c r="K5" s="9">
        <v>19.229301153662902</v>
      </c>
      <c r="L5" s="10">
        <f t="shared" si="5"/>
        <v>0.69389488586971271</v>
      </c>
      <c r="M5" s="5"/>
      <c r="N5">
        <f t="shared" si="6"/>
        <v>874.01065217391294</v>
      </c>
      <c r="O5" s="3"/>
      <c r="Q5" s="5"/>
    </row>
    <row r="6" spans="1:17" x14ac:dyDescent="0.25">
      <c r="A6" s="21"/>
      <c r="B6" s="6" t="s">
        <v>14</v>
      </c>
      <c r="C6" s="5">
        <v>21165.044999999998</v>
      </c>
      <c r="D6" s="5">
        <v>62764</v>
      </c>
      <c r="E6" s="8">
        <v>6.7999999999999996E-3</v>
      </c>
      <c r="F6" s="5">
        <f t="shared" si="1"/>
        <v>4233009</v>
      </c>
      <c r="G6" s="5">
        <f t="shared" si="2"/>
        <v>1255280</v>
      </c>
      <c r="H6" s="12">
        <f t="shared" si="3"/>
        <v>13.067114739130433</v>
      </c>
      <c r="I6" s="12">
        <f t="shared" si="0"/>
        <v>3.8749947826086952</v>
      </c>
      <c r="J6" s="12">
        <f t="shared" si="4"/>
        <v>9.1921199565217382</v>
      </c>
      <c r="K6" s="9">
        <v>20.524870587849911</v>
      </c>
      <c r="L6" s="10">
        <f t="shared" si="5"/>
        <v>0.70345444576186822</v>
      </c>
      <c r="M6" s="5"/>
      <c r="N6">
        <f t="shared" si="6"/>
        <v>920.21934782608685</v>
      </c>
      <c r="O6" s="3"/>
      <c r="Q6" s="5"/>
    </row>
    <row r="7" spans="1:17" x14ac:dyDescent="0.25">
      <c r="A7" s="21"/>
      <c r="B7" s="6" t="s">
        <v>15</v>
      </c>
      <c r="C7" s="5">
        <v>20494.55</v>
      </c>
      <c r="D7" s="5">
        <v>51252.000000000007</v>
      </c>
      <c r="E7" s="8">
        <v>8.3999999999999995E-3</v>
      </c>
      <c r="F7" s="5">
        <f t="shared" si="1"/>
        <v>4098910</v>
      </c>
      <c r="G7" s="5">
        <f t="shared" si="2"/>
        <v>1025040.0000000001</v>
      </c>
      <c r="H7" s="12">
        <f t="shared" si="3"/>
        <v>12.653156956521739</v>
      </c>
      <c r="I7" s="12">
        <f t="shared" si="0"/>
        <v>3.1642539130434786</v>
      </c>
      <c r="J7" s="12">
        <f t="shared" si="4"/>
        <v>9.4889030434782597</v>
      </c>
      <c r="K7" s="9">
        <v>21.187550631328172</v>
      </c>
      <c r="L7" s="10">
        <f t="shared" si="5"/>
        <v>0.74992376021918017</v>
      </c>
      <c r="M7" s="5"/>
      <c r="N7">
        <f t="shared" si="6"/>
        <v>891.06739130434778</v>
      </c>
      <c r="O7" s="3"/>
      <c r="Q7" s="5"/>
    </row>
    <row r="8" spans="1:17" x14ac:dyDescent="0.25">
      <c r="A8" s="21"/>
      <c r="B8" s="6" t="s">
        <v>16</v>
      </c>
      <c r="C8" s="5">
        <v>20577.05</v>
      </c>
      <c r="D8" s="5">
        <v>50753</v>
      </c>
      <c r="E8" s="8">
        <v>9.5999999999999992E-3</v>
      </c>
      <c r="F8" s="5">
        <f t="shared" si="1"/>
        <v>4115410</v>
      </c>
      <c r="G8" s="5">
        <f t="shared" si="2"/>
        <v>1015060</v>
      </c>
      <c r="H8" s="12">
        <f t="shared" si="3"/>
        <v>12.704091739130433</v>
      </c>
      <c r="I8" s="12">
        <f t="shared" si="0"/>
        <v>3.1334460869565217</v>
      </c>
      <c r="J8" s="12">
        <f t="shared" si="4"/>
        <v>9.5706456521739121</v>
      </c>
      <c r="K8" s="9">
        <v>21.370071798689693</v>
      </c>
      <c r="L8" s="10">
        <f t="shared" si="5"/>
        <v>0.7533514279257717</v>
      </c>
      <c r="M8" s="5"/>
      <c r="N8">
        <f t="shared" si="6"/>
        <v>894.65434782608691</v>
      </c>
      <c r="O8" s="3"/>
      <c r="Q8" s="5"/>
    </row>
    <row r="9" spans="1:17" x14ac:dyDescent="0.25">
      <c r="A9" s="1"/>
      <c r="B9" s="5"/>
      <c r="C9" s="5"/>
      <c r="D9" s="5"/>
      <c r="E9" s="8"/>
      <c r="F9" s="5"/>
      <c r="G9" s="5"/>
      <c r="H9" s="12"/>
      <c r="I9" s="12"/>
      <c r="J9" s="12"/>
      <c r="K9" s="9"/>
      <c r="L9" s="10"/>
      <c r="M9" s="5"/>
      <c r="Q9" s="5"/>
    </row>
    <row r="10" spans="1:17" x14ac:dyDescent="0.25">
      <c r="A10" s="21" t="s">
        <v>5</v>
      </c>
      <c r="B10" s="6" t="s">
        <v>11</v>
      </c>
      <c r="C10" s="5">
        <v>43200</v>
      </c>
      <c r="D10" s="5">
        <v>125000</v>
      </c>
      <c r="E10" s="6" t="s">
        <v>0</v>
      </c>
      <c r="F10" s="5">
        <f>C10*200</f>
        <v>8640000</v>
      </c>
      <c r="G10" s="5">
        <f t="shared" si="2"/>
        <v>2500000</v>
      </c>
      <c r="H10" s="12">
        <f t="shared" ref="H10:H15" si="7">F10/1000000 *142/96</f>
        <v>12.780000000000001</v>
      </c>
      <c r="I10" s="12">
        <f>G10/ 1000000 *142/96</f>
        <v>3.6979166666666665</v>
      </c>
      <c r="J10" s="12">
        <f>H10-I10</f>
        <v>9.0820833333333351</v>
      </c>
      <c r="K10" s="9">
        <v>20.27917237442923</v>
      </c>
      <c r="L10" s="10">
        <f t="shared" ref="L10:L15" si="8">J10/H10</f>
        <v>0.71064814814814825</v>
      </c>
      <c r="M10" s="5"/>
      <c r="N10">
        <f>C10/96</f>
        <v>450</v>
      </c>
      <c r="Q10" s="5"/>
    </row>
    <row r="11" spans="1:17" x14ac:dyDescent="0.25">
      <c r="A11" s="21"/>
      <c r="B11" s="6" t="s">
        <v>12</v>
      </c>
      <c r="C11" s="5">
        <v>43600</v>
      </c>
      <c r="D11" s="5">
        <v>120000</v>
      </c>
      <c r="E11" s="6" t="s">
        <v>0</v>
      </c>
      <c r="F11" s="5">
        <f t="shared" si="1"/>
        <v>8720000</v>
      </c>
      <c r="G11" s="5">
        <f t="shared" si="2"/>
        <v>2400000</v>
      </c>
      <c r="H11" s="12">
        <f t="shared" si="7"/>
        <v>12.898333333333333</v>
      </c>
      <c r="I11" s="12">
        <f t="shared" ref="I11:I15" si="9">G11/ 1000000 *142/96</f>
        <v>3.5500000000000003</v>
      </c>
      <c r="J11" s="12">
        <f t="shared" ref="J11:J15" si="10">H11-I11</f>
        <v>9.3483333333333327</v>
      </c>
      <c r="K11" s="9">
        <v>20.873675799086755</v>
      </c>
      <c r="L11" s="10">
        <f t="shared" si="8"/>
        <v>0.72477064220183485</v>
      </c>
      <c r="M11" s="5"/>
      <c r="Q11" s="5"/>
    </row>
    <row r="12" spans="1:17" x14ac:dyDescent="0.25">
      <c r="A12" s="21"/>
      <c r="B12" s="6" t="s">
        <v>13</v>
      </c>
      <c r="C12" s="5">
        <v>42400</v>
      </c>
      <c r="D12" s="5">
        <v>112000</v>
      </c>
      <c r="E12" s="6" t="s">
        <v>0</v>
      </c>
      <c r="F12" s="5">
        <f t="shared" si="1"/>
        <v>8480000</v>
      </c>
      <c r="G12" s="5">
        <f t="shared" si="2"/>
        <v>2240000</v>
      </c>
      <c r="H12" s="12">
        <f t="shared" si="7"/>
        <v>12.543333333333335</v>
      </c>
      <c r="I12" s="12">
        <f t="shared" si="9"/>
        <v>3.3133333333333339</v>
      </c>
      <c r="J12" s="12">
        <f t="shared" si="10"/>
        <v>9.23</v>
      </c>
      <c r="K12" s="9">
        <v>20.609452054794524</v>
      </c>
      <c r="L12" s="10">
        <f t="shared" si="8"/>
        <v>0.73584905660377353</v>
      </c>
      <c r="M12" s="5"/>
      <c r="Q12" s="5"/>
    </row>
    <row r="13" spans="1:17" x14ac:dyDescent="0.25">
      <c r="A13" s="21"/>
      <c r="B13" s="6" t="s">
        <v>14</v>
      </c>
      <c r="C13" s="5">
        <v>43800</v>
      </c>
      <c r="D13" s="5">
        <v>116000</v>
      </c>
      <c r="E13" s="6" t="s">
        <v>0</v>
      </c>
      <c r="F13" s="5">
        <f t="shared" si="1"/>
        <v>8760000</v>
      </c>
      <c r="G13" s="5">
        <f t="shared" si="2"/>
        <v>2320000</v>
      </c>
      <c r="H13" s="12">
        <f t="shared" si="7"/>
        <v>12.957500000000001</v>
      </c>
      <c r="I13" s="12">
        <f t="shared" si="9"/>
        <v>3.4316666666666666</v>
      </c>
      <c r="J13" s="12">
        <f t="shared" si="10"/>
        <v>9.5258333333333347</v>
      </c>
      <c r="K13" s="9">
        <v>21.270011415525119</v>
      </c>
      <c r="L13" s="10">
        <f t="shared" si="8"/>
        <v>0.73515981735159819</v>
      </c>
      <c r="M13" s="5"/>
      <c r="Q13" s="5"/>
    </row>
    <row r="14" spans="1:17" x14ac:dyDescent="0.25">
      <c r="A14" s="21"/>
      <c r="B14" s="6" t="s">
        <v>15</v>
      </c>
      <c r="C14" s="5">
        <v>43500</v>
      </c>
      <c r="D14" s="5">
        <v>118000</v>
      </c>
      <c r="E14" s="6" t="s">
        <v>0</v>
      </c>
      <c r="F14" s="5">
        <f t="shared" si="1"/>
        <v>8700000</v>
      </c>
      <c r="G14" s="5">
        <f t="shared" si="2"/>
        <v>2360000</v>
      </c>
      <c r="H14" s="12">
        <f t="shared" si="7"/>
        <v>12.868749999999999</v>
      </c>
      <c r="I14" s="12">
        <f t="shared" si="9"/>
        <v>3.4908333333333332</v>
      </c>
      <c r="J14" s="12">
        <f t="shared" si="10"/>
        <v>9.3779166666666658</v>
      </c>
      <c r="K14" s="9">
        <v>20.939731735159818</v>
      </c>
      <c r="L14" s="10">
        <f t="shared" si="8"/>
        <v>0.72873563218390802</v>
      </c>
      <c r="M14" s="5"/>
      <c r="Q14" s="5"/>
    </row>
    <row r="15" spans="1:17" x14ac:dyDescent="0.25">
      <c r="A15" s="21"/>
      <c r="B15" s="6" t="s">
        <v>16</v>
      </c>
      <c r="C15" s="5">
        <v>44600</v>
      </c>
      <c r="D15" s="5">
        <v>114000</v>
      </c>
      <c r="E15" s="6" t="s">
        <v>0</v>
      </c>
      <c r="F15" s="5">
        <f t="shared" si="1"/>
        <v>8920000</v>
      </c>
      <c r="G15" s="5">
        <f t="shared" si="2"/>
        <v>2280000</v>
      </c>
      <c r="H15" s="12">
        <f t="shared" si="7"/>
        <v>13.194166666666668</v>
      </c>
      <c r="I15" s="12">
        <f t="shared" si="9"/>
        <v>3.3725000000000001</v>
      </c>
      <c r="J15" s="12">
        <f t="shared" si="10"/>
        <v>9.8216666666666672</v>
      </c>
      <c r="K15" s="9">
        <v>21.930570776255706</v>
      </c>
      <c r="L15" s="10">
        <f t="shared" si="8"/>
        <v>0.74439461883408065</v>
      </c>
      <c r="M15" s="5"/>
      <c r="Q15" s="5"/>
    </row>
    <row r="16" spans="1:17" ht="60" x14ac:dyDescent="0.25">
      <c r="A16" s="1"/>
      <c r="B16" s="5"/>
      <c r="C16" s="5"/>
      <c r="D16" s="5"/>
      <c r="E16" s="6"/>
      <c r="F16" s="5"/>
      <c r="G16" s="5"/>
      <c r="H16" s="4" t="s">
        <v>28</v>
      </c>
      <c r="I16" s="4" t="s">
        <v>31</v>
      </c>
      <c r="J16" s="4" t="s">
        <v>32</v>
      </c>
      <c r="K16" s="5"/>
      <c r="L16" s="5"/>
      <c r="M16" s="5"/>
      <c r="Q16" s="5"/>
    </row>
    <row r="17" spans="1:18" x14ac:dyDescent="0.25">
      <c r="A17" s="21" t="s">
        <v>6</v>
      </c>
      <c r="B17" s="6" t="s">
        <v>11</v>
      </c>
      <c r="C17" s="5">
        <v>593</v>
      </c>
      <c r="D17" s="5">
        <v>1300</v>
      </c>
      <c r="E17" s="6" t="s">
        <v>1</v>
      </c>
      <c r="F17" s="5">
        <f t="shared" si="1"/>
        <v>118600</v>
      </c>
      <c r="G17" s="5">
        <f t="shared" si="2"/>
        <v>26000</v>
      </c>
      <c r="H17" s="12">
        <f>F17/1000000 *58.5/35.5</f>
        <v>0.1954394366197183</v>
      </c>
      <c r="I17" s="11">
        <f t="shared" ref="I17:I22" si="11">G17/ 1000000 *58.5/35.5</f>
        <v>4.2845070422535207E-2</v>
      </c>
      <c r="J17" s="11">
        <f t="shared" ref="J17:J22" si="12">H17-I17</f>
        <v>0.15259436619718308</v>
      </c>
      <c r="K17" s="5"/>
      <c r="L17" s="5"/>
      <c r="M17" s="5"/>
    </row>
    <row r="18" spans="1:18" x14ac:dyDescent="0.25">
      <c r="A18" s="21"/>
      <c r="B18" s="6" t="s">
        <v>12</v>
      </c>
      <c r="C18" s="5">
        <v>580</v>
      </c>
      <c r="D18" s="5">
        <v>1200</v>
      </c>
      <c r="E18" s="6" t="s">
        <v>1</v>
      </c>
      <c r="F18" s="5">
        <f t="shared" si="1"/>
        <v>116000</v>
      </c>
      <c r="G18" s="5">
        <f t="shared" si="2"/>
        <v>24000</v>
      </c>
      <c r="H18" s="12">
        <f t="shared" ref="H18:H22" si="13">F18/1000000 *58.5/35.5</f>
        <v>0.1911549295774648</v>
      </c>
      <c r="I18" s="11">
        <f t="shared" si="11"/>
        <v>3.9549295774647893E-2</v>
      </c>
      <c r="J18" s="11">
        <f t="shared" si="12"/>
        <v>0.15160563380281691</v>
      </c>
      <c r="K18" s="5"/>
      <c r="L18" s="5"/>
      <c r="M18" s="5"/>
    </row>
    <row r="19" spans="1:18" x14ac:dyDescent="0.25">
      <c r="A19" s="21"/>
      <c r="B19" s="6" t="s">
        <v>13</v>
      </c>
      <c r="C19" s="5">
        <v>620</v>
      </c>
      <c r="D19" s="5">
        <v>1700</v>
      </c>
      <c r="E19" s="6" t="s">
        <v>1</v>
      </c>
      <c r="F19" s="5">
        <f t="shared" si="1"/>
        <v>124000</v>
      </c>
      <c r="G19" s="5">
        <f t="shared" si="2"/>
        <v>34000</v>
      </c>
      <c r="H19" s="12">
        <f t="shared" si="13"/>
        <v>0.20433802816901409</v>
      </c>
      <c r="I19" s="11">
        <f t="shared" si="11"/>
        <v>5.6028169014084507E-2</v>
      </c>
      <c r="J19" s="11">
        <f t="shared" si="12"/>
        <v>0.14830985915492959</v>
      </c>
      <c r="K19" s="5"/>
      <c r="L19" s="5"/>
      <c r="M19" s="5"/>
    </row>
    <row r="20" spans="1:18" x14ac:dyDescent="0.25">
      <c r="A20" s="21"/>
      <c r="B20" s="6" t="s">
        <v>14</v>
      </c>
      <c r="C20" s="5">
        <v>598</v>
      </c>
      <c r="D20" s="5">
        <v>1500</v>
      </c>
      <c r="E20" s="6" t="s">
        <v>1</v>
      </c>
      <c r="F20" s="5">
        <f t="shared" si="1"/>
        <v>119600</v>
      </c>
      <c r="G20" s="5">
        <f t="shared" si="2"/>
        <v>30000</v>
      </c>
      <c r="H20" s="12">
        <f t="shared" si="13"/>
        <v>0.19708732394366196</v>
      </c>
      <c r="I20" s="11">
        <f t="shared" si="11"/>
        <v>4.9436619718309857E-2</v>
      </c>
      <c r="J20" s="11">
        <f t="shared" si="12"/>
        <v>0.14765070422535209</v>
      </c>
      <c r="K20" s="5"/>
      <c r="L20" s="5"/>
      <c r="M20" s="5"/>
    </row>
    <row r="21" spans="1:18" x14ac:dyDescent="0.25">
      <c r="A21" s="21"/>
      <c r="B21" s="6" t="s">
        <v>15</v>
      </c>
      <c r="C21" s="5">
        <v>610</v>
      </c>
      <c r="D21" s="5">
        <v>1300</v>
      </c>
      <c r="E21" s="6" t="s">
        <v>1</v>
      </c>
      <c r="F21" s="5">
        <f t="shared" si="1"/>
        <v>122000</v>
      </c>
      <c r="G21" s="5">
        <f t="shared" si="2"/>
        <v>26000</v>
      </c>
      <c r="H21" s="12">
        <f t="shared" si="13"/>
        <v>0.20104225352112676</v>
      </c>
      <c r="I21" s="11">
        <f t="shared" si="11"/>
        <v>4.2845070422535207E-2</v>
      </c>
      <c r="J21" s="11">
        <f t="shared" si="12"/>
        <v>0.15819718309859154</v>
      </c>
      <c r="K21" s="5"/>
      <c r="L21" s="5"/>
      <c r="M21" s="5"/>
    </row>
    <row r="22" spans="1:18" x14ac:dyDescent="0.25">
      <c r="A22" s="21"/>
      <c r="B22" s="6" t="s">
        <v>16</v>
      </c>
      <c r="C22" s="5">
        <v>620</v>
      </c>
      <c r="D22" s="5">
        <v>1600</v>
      </c>
      <c r="E22" s="6" t="s">
        <v>1</v>
      </c>
      <c r="F22" s="5">
        <f t="shared" si="1"/>
        <v>124000</v>
      </c>
      <c r="G22" s="5">
        <f t="shared" si="2"/>
        <v>32000</v>
      </c>
      <c r="H22" s="12">
        <f t="shared" si="13"/>
        <v>0.20433802816901409</v>
      </c>
      <c r="I22" s="11">
        <f t="shared" si="11"/>
        <v>5.2732394366197186E-2</v>
      </c>
      <c r="J22" s="11">
        <f t="shared" si="12"/>
        <v>0.15160563380281689</v>
      </c>
      <c r="K22" s="5"/>
      <c r="L22" s="5"/>
      <c r="M22" s="5"/>
    </row>
    <row r="23" spans="1:18" x14ac:dyDescent="0.25">
      <c r="R23">
        <f>23*2+96</f>
        <v>142</v>
      </c>
    </row>
    <row r="25" spans="1:18" x14ac:dyDescent="0.25">
      <c r="C25" s="13"/>
      <c r="D25" s="20" t="s">
        <v>44</v>
      </c>
      <c r="E25" s="20"/>
      <c r="F25" s="20"/>
      <c r="G25" s="20" t="s">
        <v>45</v>
      </c>
      <c r="H25" s="20"/>
      <c r="I25" s="20"/>
      <c r="J25" s="20" t="s">
        <v>46</v>
      </c>
      <c r="K25" s="20"/>
      <c r="L25" s="20"/>
    </row>
    <row r="26" spans="1:18" x14ac:dyDescent="0.25">
      <c r="C26" s="8" t="s">
        <v>10</v>
      </c>
      <c r="D26" s="13" t="s">
        <v>41</v>
      </c>
      <c r="E26" s="13" t="s">
        <v>42</v>
      </c>
      <c r="F26" s="13" t="s">
        <v>43</v>
      </c>
      <c r="G26" s="13" t="s">
        <v>41</v>
      </c>
      <c r="H26" s="13" t="s">
        <v>42</v>
      </c>
      <c r="I26" s="13" t="s">
        <v>43</v>
      </c>
      <c r="J26" s="13" t="s">
        <v>41</v>
      </c>
      <c r="K26" s="13" t="s">
        <v>42</v>
      </c>
      <c r="L26" s="13" t="s">
        <v>43</v>
      </c>
    </row>
    <row r="27" spans="1:18" x14ac:dyDescent="0.25">
      <c r="C27" s="6" t="s">
        <v>11</v>
      </c>
      <c r="D27" s="15">
        <f>C3</f>
        <v>20257.38</v>
      </c>
      <c r="E27" s="13">
        <f>C10</f>
        <v>43200</v>
      </c>
      <c r="F27" s="13">
        <f>C17</f>
        <v>593</v>
      </c>
      <c r="G27" s="13">
        <f>D3</f>
        <v>45395</v>
      </c>
      <c r="H27" s="13">
        <f>D10</f>
        <v>125000</v>
      </c>
      <c r="I27" s="13">
        <f>D17</f>
        <v>1300</v>
      </c>
      <c r="J27" s="13" t="s">
        <v>47</v>
      </c>
      <c r="K27" s="6" t="s">
        <v>0</v>
      </c>
      <c r="L27" s="6" t="s">
        <v>1</v>
      </c>
    </row>
    <row r="28" spans="1:18" x14ac:dyDescent="0.25">
      <c r="C28" s="6" t="s">
        <v>12</v>
      </c>
      <c r="D28" s="15">
        <f t="shared" ref="D28:D32" si="14">C4</f>
        <v>20471.22</v>
      </c>
      <c r="E28" s="13">
        <f t="shared" ref="E28:E32" si="15">C11</f>
        <v>43600</v>
      </c>
      <c r="F28" s="13">
        <f t="shared" ref="F28:F32" si="16">C18</f>
        <v>580</v>
      </c>
      <c r="G28" s="13">
        <f t="shared" ref="G28:G32" si="17">D4</f>
        <v>46147</v>
      </c>
      <c r="H28" s="13">
        <f t="shared" ref="H28:H32" si="18">D11</f>
        <v>120000</v>
      </c>
      <c r="I28" s="13">
        <f t="shared" ref="I28:I32" si="19">D18</f>
        <v>1200</v>
      </c>
      <c r="J28" s="13" t="s">
        <v>47</v>
      </c>
      <c r="K28" s="6" t="s">
        <v>0</v>
      </c>
      <c r="L28" s="6" t="s">
        <v>1</v>
      </c>
    </row>
    <row r="29" spans="1:18" x14ac:dyDescent="0.25">
      <c r="C29" s="6" t="s">
        <v>13</v>
      </c>
      <c r="D29" s="15">
        <f t="shared" si="14"/>
        <v>20102.244999999999</v>
      </c>
      <c r="E29" s="13">
        <f t="shared" si="15"/>
        <v>42400</v>
      </c>
      <c r="F29" s="13">
        <f t="shared" si="16"/>
        <v>620</v>
      </c>
      <c r="G29" s="13">
        <f t="shared" si="17"/>
        <v>61533.999999999993</v>
      </c>
      <c r="H29" s="13">
        <f t="shared" si="18"/>
        <v>112000</v>
      </c>
      <c r="I29" s="13">
        <f t="shared" si="19"/>
        <v>1700</v>
      </c>
      <c r="J29" s="13" t="s">
        <v>47</v>
      </c>
      <c r="K29" s="6" t="s">
        <v>0</v>
      </c>
      <c r="L29" s="6" t="s">
        <v>1</v>
      </c>
    </row>
    <row r="30" spans="1:18" x14ac:dyDescent="0.25">
      <c r="C30" s="6" t="s">
        <v>14</v>
      </c>
      <c r="D30" s="15">
        <f t="shared" si="14"/>
        <v>21165.044999999998</v>
      </c>
      <c r="E30" s="13">
        <f t="shared" si="15"/>
        <v>43800</v>
      </c>
      <c r="F30" s="13">
        <f t="shared" si="16"/>
        <v>598</v>
      </c>
      <c r="G30" s="13">
        <f t="shared" si="17"/>
        <v>62764</v>
      </c>
      <c r="H30" s="13">
        <f t="shared" si="18"/>
        <v>116000</v>
      </c>
      <c r="I30" s="13">
        <f t="shared" si="19"/>
        <v>1500</v>
      </c>
      <c r="J30" s="13" t="s">
        <v>47</v>
      </c>
      <c r="K30" s="6" t="s">
        <v>0</v>
      </c>
      <c r="L30" s="6" t="s">
        <v>1</v>
      </c>
    </row>
    <row r="31" spans="1:18" x14ac:dyDescent="0.25">
      <c r="C31" s="6" t="s">
        <v>15</v>
      </c>
      <c r="D31" s="15">
        <f t="shared" si="14"/>
        <v>20494.55</v>
      </c>
      <c r="E31" s="13">
        <f t="shared" si="15"/>
        <v>43500</v>
      </c>
      <c r="F31" s="13">
        <f t="shared" si="16"/>
        <v>610</v>
      </c>
      <c r="G31" s="13">
        <f t="shared" si="17"/>
        <v>51252.000000000007</v>
      </c>
      <c r="H31" s="13">
        <f t="shared" si="18"/>
        <v>118000</v>
      </c>
      <c r="I31" s="13">
        <f t="shared" si="19"/>
        <v>1300</v>
      </c>
      <c r="J31" s="13" t="s">
        <v>47</v>
      </c>
      <c r="K31" s="6" t="s">
        <v>0</v>
      </c>
      <c r="L31" s="6" t="s">
        <v>1</v>
      </c>
    </row>
    <row r="32" spans="1:18" x14ac:dyDescent="0.25">
      <c r="C32" s="6" t="s">
        <v>16</v>
      </c>
      <c r="D32" s="15">
        <f t="shared" si="14"/>
        <v>20577.05</v>
      </c>
      <c r="E32" s="13">
        <f t="shared" si="15"/>
        <v>44600</v>
      </c>
      <c r="F32" s="13">
        <f t="shared" si="16"/>
        <v>620</v>
      </c>
      <c r="G32" s="13">
        <f t="shared" si="17"/>
        <v>50753</v>
      </c>
      <c r="H32" s="13">
        <f t="shared" si="18"/>
        <v>114000</v>
      </c>
      <c r="I32" s="13">
        <f t="shared" si="19"/>
        <v>1600</v>
      </c>
      <c r="J32" s="13" t="s">
        <v>47</v>
      </c>
      <c r="K32" s="6" t="s">
        <v>0</v>
      </c>
      <c r="L32" s="6" t="s">
        <v>1</v>
      </c>
    </row>
    <row r="36" spans="3:12" ht="63" x14ac:dyDescent="0.25">
      <c r="C36" s="8" t="s">
        <v>10</v>
      </c>
      <c r="D36" t="s">
        <v>48</v>
      </c>
      <c r="E36" s="4" t="s">
        <v>35</v>
      </c>
      <c r="F36" s="4" t="s">
        <v>36</v>
      </c>
      <c r="G36" s="4" t="s">
        <v>33</v>
      </c>
      <c r="H36" s="4" t="s">
        <v>28</v>
      </c>
      <c r="I36" s="4" t="s">
        <v>31</v>
      </c>
      <c r="J36" s="4" t="s">
        <v>32</v>
      </c>
      <c r="L36" s="4"/>
    </row>
    <row r="37" spans="3:12" x14ac:dyDescent="0.25">
      <c r="C37" s="6" t="s">
        <v>11</v>
      </c>
      <c r="D37" s="16">
        <v>12.506730260869567</v>
      </c>
      <c r="E37" s="16">
        <v>2.802647826086957</v>
      </c>
      <c r="F37" s="16">
        <v>9.7040824347826096</v>
      </c>
      <c r="G37" s="14">
        <f>(F37)/(23*2+96)*(23*2+96+10*18)</f>
        <v>22.005032000000003</v>
      </c>
      <c r="H37" s="17">
        <v>0.1954394366197183</v>
      </c>
      <c r="I37" s="18">
        <v>4.2845070422535207E-2</v>
      </c>
      <c r="J37" s="18">
        <v>0.15259436619718308</v>
      </c>
      <c r="L37" s="19"/>
    </row>
    <row r="38" spans="3:12" x14ac:dyDescent="0.25">
      <c r="C38" s="6" t="s">
        <v>12</v>
      </c>
      <c r="D38" s="16">
        <v>12.638753217391304</v>
      </c>
      <c r="E38" s="16">
        <v>2.8490756521739131</v>
      </c>
      <c r="F38" s="16">
        <v>9.7896775652173922</v>
      </c>
      <c r="G38" s="14">
        <f t="shared" ref="G38:G42" si="20">(F38)/(23*2+96)*(23*2+96+10*18)</f>
        <v>22.199128000000002</v>
      </c>
      <c r="H38" s="17">
        <v>0.1911549295774648</v>
      </c>
      <c r="I38" s="18">
        <v>3.9549295774647893E-2</v>
      </c>
      <c r="J38" s="18">
        <v>0.15160563380281691</v>
      </c>
    </row>
    <row r="39" spans="3:12" x14ac:dyDescent="0.25">
      <c r="C39" s="6" t="s">
        <v>13</v>
      </c>
      <c r="D39" s="16">
        <v>12.410951260869567</v>
      </c>
      <c r="E39" s="16">
        <v>3.7990556521739127</v>
      </c>
      <c r="F39" s="16">
        <v>8.6118956086956544</v>
      </c>
      <c r="G39" s="14">
        <f t="shared" si="20"/>
        <v>19.528383000000005</v>
      </c>
      <c r="H39" s="17">
        <v>0.20433802816901409</v>
      </c>
      <c r="I39" s="18">
        <v>5.6028169014084507E-2</v>
      </c>
      <c r="J39" s="18">
        <v>0.14830985915492959</v>
      </c>
    </row>
    <row r="40" spans="3:12" x14ac:dyDescent="0.25">
      <c r="C40" s="6" t="s">
        <v>14</v>
      </c>
      <c r="D40" s="16">
        <v>13.067114739130433</v>
      </c>
      <c r="E40" s="16">
        <v>3.8749947826086952</v>
      </c>
      <c r="F40" s="16">
        <v>9.1921199565217382</v>
      </c>
      <c r="G40" s="14">
        <f t="shared" si="20"/>
        <v>20.844102999999997</v>
      </c>
      <c r="H40" s="17">
        <v>0.19708732394366196</v>
      </c>
      <c r="I40" s="18">
        <v>4.9436619718309857E-2</v>
      </c>
      <c r="J40" s="18">
        <v>0.14765070422535209</v>
      </c>
    </row>
    <row r="41" spans="3:12" x14ac:dyDescent="0.25">
      <c r="C41" s="6" t="s">
        <v>15</v>
      </c>
      <c r="D41" s="16">
        <v>12.653156956521739</v>
      </c>
      <c r="E41" s="16">
        <v>3.1642539130434786</v>
      </c>
      <c r="F41" s="16">
        <v>9.4889030434782597</v>
      </c>
      <c r="G41" s="14">
        <f t="shared" si="20"/>
        <v>21.517089999999996</v>
      </c>
      <c r="H41" s="17">
        <v>0.20104225352112676</v>
      </c>
      <c r="I41" s="18">
        <v>4.2845070422535207E-2</v>
      </c>
      <c r="J41" s="18">
        <v>0.15819718309859154</v>
      </c>
    </row>
    <row r="42" spans="3:12" x14ac:dyDescent="0.25">
      <c r="C42" s="6" t="s">
        <v>16</v>
      </c>
      <c r="D42" s="16">
        <v>12.704091739130433</v>
      </c>
      <c r="E42" s="16">
        <v>3.1334460869565217</v>
      </c>
      <c r="F42" s="16">
        <v>9.5706456521739121</v>
      </c>
      <c r="G42" s="14">
        <f t="shared" si="20"/>
        <v>21.702449999999999</v>
      </c>
      <c r="H42" s="17">
        <v>0.20433802816901409</v>
      </c>
      <c r="I42" s="18">
        <v>5.2732394366197186E-2</v>
      </c>
      <c r="J42" s="18">
        <v>0.15160563380281689</v>
      </c>
    </row>
    <row r="50" spans="2:3" ht="45" x14ac:dyDescent="0.25">
      <c r="B50" s="5"/>
      <c r="C50" s="4" t="s">
        <v>27</v>
      </c>
    </row>
    <row r="51" spans="2:3" x14ac:dyDescent="0.25">
      <c r="B51" s="5" t="s">
        <v>7</v>
      </c>
      <c r="C51" s="6" t="s">
        <v>21</v>
      </c>
    </row>
    <row r="52" spans="2:3" x14ac:dyDescent="0.25">
      <c r="B52" s="5" t="s">
        <v>8</v>
      </c>
      <c r="C52" s="6" t="s">
        <v>22</v>
      </c>
    </row>
    <row r="53" spans="2:3" x14ac:dyDescent="0.25">
      <c r="B53" s="5" t="s">
        <v>9</v>
      </c>
      <c r="C53" s="6" t="s">
        <v>23</v>
      </c>
    </row>
    <row r="54" spans="2:3" x14ac:dyDescent="0.25">
      <c r="B54" s="5" t="s">
        <v>17</v>
      </c>
      <c r="C54" s="6" t="s">
        <v>24</v>
      </c>
    </row>
    <row r="55" spans="2:3" x14ac:dyDescent="0.25">
      <c r="B55" s="5" t="s">
        <v>18</v>
      </c>
      <c r="C55" s="6" t="s">
        <v>25</v>
      </c>
    </row>
    <row r="56" spans="2:3" x14ac:dyDescent="0.25">
      <c r="B56" s="5" t="s">
        <v>19</v>
      </c>
      <c r="C56" s="6" t="s">
        <v>26</v>
      </c>
    </row>
  </sheetData>
  <mergeCells count="6">
    <mergeCell ref="J25:L25"/>
    <mergeCell ref="A3:A8"/>
    <mergeCell ref="A10:A15"/>
    <mergeCell ref="A17:A22"/>
    <mergeCell ref="D25:F25"/>
    <mergeCell ref="G25:I25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G52"/>
  <sheetViews>
    <sheetView topLeftCell="A28" workbookViewId="0">
      <selection activeCell="D47" sqref="D47:G52"/>
    </sheetView>
  </sheetViews>
  <sheetFormatPr defaultRowHeight="15" x14ac:dyDescent="0.25"/>
  <sheetData>
    <row r="4" spans="3:3" x14ac:dyDescent="0.25">
      <c r="C4" t="s">
        <v>49</v>
      </c>
    </row>
    <row r="6" spans="3:3" x14ac:dyDescent="0.25">
      <c r="C6" s="22"/>
    </row>
    <row r="26" spans="4:4" x14ac:dyDescent="0.25">
      <c r="D26" s="23" t="s">
        <v>50</v>
      </c>
    </row>
    <row r="46" spans="4:7" ht="15.75" thickBot="1" x14ac:dyDescent="0.3"/>
    <row r="47" spans="4:7" ht="26.25" thickBot="1" x14ac:dyDescent="0.3">
      <c r="D47" s="24"/>
      <c r="E47" s="25"/>
      <c r="F47" s="25" t="s">
        <v>51</v>
      </c>
      <c r="G47" s="26" t="s">
        <v>52</v>
      </c>
    </row>
    <row r="48" spans="4:7" ht="26.25" thickBot="1" x14ac:dyDescent="0.3">
      <c r="D48" s="27" t="s">
        <v>62</v>
      </c>
      <c r="E48" s="28" t="s">
        <v>53</v>
      </c>
      <c r="F48" s="29" t="s">
        <v>54</v>
      </c>
      <c r="G48" s="30">
        <v>0.95799999999999996</v>
      </c>
    </row>
    <row r="49" spans="4:7" ht="15.75" thickBot="1" x14ac:dyDescent="0.3">
      <c r="D49" s="31"/>
      <c r="E49" s="28" t="s">
        <v>55</v>
      </c>
      <c r="F49" s="29" t="s">
        <v>56</v>
      </c>
      <c r="G49" s="32" t="s">
        <v>57</v>
      </c>
    </row>
    <row r="50" spans="4:7" ht="26.25" thickBot="1" x14ac:dyDescent="0.3">
      <c r="D50" s="33" t="s">
        <v>58</v>
      </c>
      <c r="E50" s="34" t="s">
        <v>53</v>
      </c>
      <c r="F50" s="35">
        <v>0.8</v>
      </c>
      <c r="G50" s="36">
        <v>0.86299999999999999</v>
      </c>
    </row>
    <row r="51" spans="4:7" ht="26.25" thickBot="1" x14ac:dyDescent="0.3">
      <c r="D51" s="37"/>
      <c r="E51" s="34" t="s">
        <v>55</v>
      </c>
      <c r="F51" s="38" t="s">
        <v>59</v>
      </c>
      <c r="G51" s="39" t="s">
        <v>56</v>
      </c>
    </row>
    <row r="52" spans="4:7" ht="41.25" thickBot="1" x14ac:dyDescent="0.3">
      <c r="D52" s="40" t="s">
        <v>60</v>
      </c>
      <c r="E52" s="28" t="s">
        <v>63</v>
      </c>
      <c r="F52" s="29" t="s">
        <v>61</v>
      </c>
      <c r="G52" s="32">
        <v>93</v>
      </c>
    </row>
  </sheetData>
  <mergeCells count="2">
    <mergeCell ref="D48:D49"/>
    <mergeCell ref="D50:D51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95F69-F231-4833-A659-456B3AF5DBC2}">
  <dimension ref="B3:E9"/>
  <sheetViews>
    <sheetView workbookViewId="0">
      <selection activeCell="G22" sqref="G22:G23"/>
    </sheetView>
  </sheetViews>
  <sheetFormatPr defaultRowHeight="15" x14ac:dyDescent="0.25"/>
  <cols>
    <col min="2" max="2" width="18.5703125" customWidth="1"/>
    <col min="3" max="3" width="24.140625" customWidth="1"/>
    <col min="4" max="4" width="24.7109375" customWidth="1"/>
    <col min="5" max="5" width="21.5703125" customWidth="1"/>
  </cols>
  <sheetData>
    <row r="3" spans="2:5" ht="15.75" thickBot="1" x14ac:dyDescent="0.3"/>
    <row r="4" spans="2:5" ht="26.25" thickBot="1" x14ac:dyDescent="0.3">
      <c r="B4" s="24"/>
      <c r="C4" s="25"/>
      <c r="D4" s="25" t="s">
        <v>51</v>
      </c>
      <c r="E4" s="26" t="s">
        <v>52</v>
      </c>
    </row>
    <row r="5" spans="2:5" ht="26.25" thickBot="1" x14ac:dyDescent="0.3">
      <c r="B5" s="27" t="s">
        <v>62</v>
      </c>
      <c r="C5" s="28" t="s">
        <v>53</v>
      </c>
      <c r="D5" s="29" t="s">
        <v>54</v>
      </c>
      <c r="E5" s="30">
        <v>0.95799999999999996</v>
      </c>
    </row>
    <row r="6" spans="2:5" ht="15.75" thickBot="1" x14ac:dyDescent="0.3">
      <c r="B6" s="31"/>
      <c r="C6" s="28" t="s">
        <v>55</v>
      </c>
      <c r="D6" s="29" t="s">
        <v>56</v>
      </c>
      <c r="E6" s="32" t="s">
        <v>57</v>
      </c>
    </row>
    <row r="7" spans="2:5" ht="26.25" thickBot="1" x14ac:dyDescent="0.3">
      <c r="B7" s="33" t="s">
        <v>58</v>
      </c>
      <c r="C7" s="34" t="s">
        <v>53</v>
      </c>
      <c r="D7" s="35">
        <v>0.8</v>
      </c>
      <c r="E7" s="36">
        <v>0.86299999999999999</v>
      </c>
    </row>
    <row r="8" spans="2:5" ht="26.25" thickBot="1" x14ac:dyDescent="0.3">
      <c r="B8" s="37"/>
      <c r="C8" s="34" t="s">
        <v>55</v>
      </c>
      <c r="D8" s="38" t="s">
        <v>59</v>
      </c>
      <c r="E8" s="39" t="s">
        <v>56</v>
      </c>
    </row>
    <row r="9" spans="2:5" ht="41.25" thickBot="1" x14ac:dyDescent="0.3">
      <c r="B9" s="40" t="s">
        <v>60</v>
      </c>
      <c r="C9" s="28" t="s">
        <v>63</v>
      </c>
      <c r="D9" s="29" t="s">
        <v>61</v>
      </c>
      <c r="E9" s="32">
        <v>93</v>
      </c>
    </row>
  </sheetData>
  <mergeCells count="2">
    <mergeCell ref="B5:B6"/>
    <mergeCell ref="B7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Evaporation</vt:lpstr>
      <vt:lpstr>EFC</vt:lpstr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Sandra Meca Fàbrega</cp:lastModifiedBy>
  <dcterms:created xsi:type="dcterms:W3CDTF">2020-03-20T12:56:33Z</dcterms:created>
  <dcterms:modified xsi:type="dcterms:W3CDTF">2022-04-07T13:56:43Z</dcterms:modified>
</cp:coreProperties>
</file>